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знос" state="visible" r:id="rId4"/>
  </sheets>
  <calcPr calcId="171027"/>
</workbook>
</file>

<file path=xl/sharedStrings.xml><?xml version="1.0" encoding="utf-8"?>
<sst xmlns="http://schemas.openxmlformats.org/spreadsheetml/2006/main" count="16" uniqueCount="16">
  <si>
    <t>Накопление на первоначальный взнос</t>
  </si>
  <si>
    <t>Сколько откладывать в месяц и когда наберётся сумма</t>
  </si>
  <si>
    <t>Стоимость жилья, ₽</t>
  </si>
  <si>
    <t>Нужный взнос, % от стоимости</t>
  </si>
  <si>
    <t>Уже накоплено, ₽</t>
  </si>
  <si>
    <t>Срок накопления, месяцев</t>
  </si>
  <si>
    <t>Ставка по счёту, % годовых</t>
  </si>
  <si>
    <t>Сумма взноса, ₽</t>
  </si>
  <si>
    <t>Ставка в месяц</t>
  </si>
  <si>
    <t>Нужно откладывать в месяц, ₽</t>
  </si>
  <si>
    <t>Доля взноса уже собрана</t>
  </si>
  <si>
    <t>Месяц</t>
  </si>
  <si>
    <t>Взнос, ₽</t>
  </si>
  <si>
    <t>Проценты, ₽</t>
  </si>
  <si>
    <t>Накоплено, ₽</t>
  </si>
  <si>
    <t>Осталось до цели, 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</si>
</sst>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₽"/>
    <numFmt numFmtId="165" formatCode="0.0%"/>
  </numFmts>
  <fonts count="5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b/>
      <color rgb="FF1F2937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EAF7EE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164" fontId="0" fillId="0" borderId="0" xfId="0" applyNumberFormat="1"/>
    <xf numFmtId="0" fontId="3" fillId="2" borderId="0" xfId="0" applyFont="1" applyFill="1"/>
    <xf numFmtId="164" fontId="3" fillId="2" borderId="0" xfId="0" applyNumberFormat="1" applyFont="1" applyFill="1"/>
    <xf numFmtId="165" fontId="0" fillId="0" borderId="0" xfId="0" applyNumberFormat="1"/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FormatPr defaultRowHeight="15" outlineLevelRow="0" outlineLevelCol="0" x14ac:dyDescent="55"/>
  <cols>
    <col min="1" max="1" width="34" customWidth="1"/>
    <col min="2" max="5" width="18" customWidth="1"/>
  </cols>
  <sheetData>
    <row r="1" ht="26" customHeight="1" spans="1:5" x14ac:dyDescent="0.25">
      <c r="A1" s="1" t="s">
        <v>0</v>
      </c>
      <c r="B1" s="1"/>
      <c r="C1" s="1"/>
      <c r="D1" s="1"/>
      <c r="E1" s="1"/>
    </row>
    <row r="2" ht="16" customHeight="1" spans="1:5" x14ac:dyDescent="0.25">
      <c r="A2" s="2" t="s">
        <v>1</v>
      </c>
      <c r="B2" s="2"/>
      <c r="C2" s="2"/>
      <c r="D2" s="2"/>
      <c r="E2" s="2"/>
    </row>
    <row r="4" spans="1:2" x14ac:dyDescent="0.25">
      <c r="A4" t="s">
        <v>2</v>
      </c>
      <c r="B4" s="3">
        <v>6000000</v>
      </c>
    </row>
    <row r="5" spans="1:2" x14ac:dyDescent="0.25">
      <c r="A5" t="s">
        <v>3</v>
      </c>
      <c r="B5">
        <v>20</v>
      </c>
    </row>
    <row r="6" spans="1:2" x14ac:dyDescent="0.25">
      <c r="A6" t="s">
        <v>4</v>
      </c>
      <c r="B6" s="3">
        <v>300000</v>
      </c>
    </row>
    <row r="7" spans="1:2" x14ac:dyDescent="0.25">
      <c r="A7" t="s">
        <v>5</v>
      </c>
      <c r="B7">
        <v>24</v>
      </c>
    </row>
    <row r="8" spans="1:2" x14ac:dyDescent="0.25">
      <c r="A8" t="s">
        <v>6</v>
      </c>
      <c r="B8">
        <v>14</v>
      </c>
    </row>
    <row r="10" spans="1:2" x14ac:dyDescent="0.25">
      <c r="A10" t="s">
        <v>7</v>
      </c>
      <c r="B10" s="3">
        <f>B4*B5/100</f>
      </c>
    </row>
    <row r="11" spans="1:2" x14ac:dyDescent="0.25">
      <c r="A11" t="s">
        <v>8</v>
      </c>
      <c r="B11">
        <f>B8/100/12</f>
      </c>
    </row>
    <row r="12" spans="1:2" x14ac:dyDescent="0.25">
      <c r="A12" s="4" t="s">
        <v>9</v>
      </c>
      <c r="B12" s="5">
        <f>(B10-B6*(1+B11)^B7)*B11/((1+B11)^B7-1)</f>
      </c>
    </row>
    <row r="13" spans="1:2" x14ac:dyDescent="0.25">
      <c r="A13" t="s">
        <v>10</v>
      </c>
      <c r="B13" s="6">
        <f>IF(B10=0,0,B6/B10)</f>
      </c>
    </row>
    <row r="15" ht="22" customHeight="1" spans="1:5" x14ac:dyDescent="0.25">
      <c r="A15" s="7" t="s">
        <v>11</v>
      </c>
      <c r="B15" s="7" t="s">
        <v>12</v>
      </c>
      <c r="C15" s="7" t="s">
        <v>13</v>
      </c>
      <c r="D15" s="7" t="s">
        <v>14</v>
      </c>
      <c r="E15" s="7" t="s">
        <v>15</v>
      </c>
    </row>
    <row r="16" spans="1:5" x14ac:dyDescent="0.25">
      <c r="A16" s="8">
        <v>1</v>
      </c>
      <c r="B16" s="9">
        <f>IF(1&gt;$B$7,0,$B$12)</f>
      </c>
      <c r="C16" s="9">
        <f>$B$6*$B$11</f>
      </c>
      <c r="D16" s="9">
        <f>$B$6+B16+C16</f>
      </c>
      <c r="E16" s="9">
        <f>MAX(0,$B$10-D16)</f>
      </c>
    </row>
    <row r="17" spans="1:5" x14ac:dyDescent="0.25">
      <c r="A17" s="8">
        <v>2</v>
      </c>
      <c r="B17" s="9">
        <f>IF(2&gt;$B$7,0,$B$12)</f>
      </c>
      <c r="C17" s="9">
        <f>D16*$B$11</f>
      </c>
      <c r="D17" s="9">
        <f>D16+B17+C17</f>
      </c>
      <c r="E17" s="9">
        <f>MAX(0,$B$10-D17)</f>
      </c>
    </row>
    <row r="18" spans="1:5" x14ac:dyDescent="0.25">
      <c r="A18" s="8">
        <v>3</v>
      </c>
      <c r="B18" s="9">
        <f>IF(3&gt;$B$7,0,$B$12)</f>
      </c>
      <c r="C18" s="9">
        <f>D17*$B$11</f>
      </c>
      <c r="D18" s="9">
        <f>D17+B18+C18</f>
      </c>
      <c r="E18" s="9">
        <f>MAX(0,$B$10-D18)</f>
      </c>
    </row>
    <row r="19" spans="1:5" x14ac:dyDescent="0.25">
      <c r="A19" s="8">
        <v>4</v>
      </c>
      <c r="B19" s="9">
        <f>IF(4&gt;$B$7,0,$B$12)</f>
      </c>
      <c r="C19" s="9">
        <f>D18*$B$11</f>
      </c>
      <c r="D19" s="9">
        <f>D18+B19+C19</f>
      </c>
      <c r="E19" s="9">
        <f>MAX(0,$B$10-D19)</f>
      </c>
    </row>
    <row r="20" spans="1:5" x14ac:dyDescent="0.25">
      <c r="A20" s="8">
        <v>5</v>
      </c>
      <c r="B20" s="9">
        <f>IF(5&gt;$B$7,0,$B$12)</f>
      </c>
      <c r="C20" s="9">
        <f>D19*$B$11</f>
      </c>
      <c r="D20" s="9">
        <f>D19+B20+C20</f>
      </c>
      <c r="E20" s="9">
        <f>MAX(0,$B$10-D20)</f>
      </c>
    </row>
    <row r="21" spans="1:5" x14ac:dyDescent="0.25">
      <c r="A21" s="8">
        <v>6</v>
      </c>
      <c r="B21" s="9">
        <f>IF(6&gt;$B$7,0,$B$12)</f>
      </c>
      <c r="C21" s="9">
        <f>D20*$B$11</f>
      </c>
      <c r="D21" s="9">
        <f>D20+B21+C21</f>
      </c>
      <c r="E21" s="9">
        <f>MAX(0,$B$10-D21)</f>
      </c>
    </row>
    <row r="22" spans="1:5" x14ac:dyDescent="0.25">
      <c r="A22" s="8">
        <v>7</v>
      </c>
      <c r="B22" s="9">
        <f>IF(7&gt;$B$7,0,$B$12)</f>
      </c>
      <c r="C22" s="9">
        <f>D21*$B$11</f>
      </c>
      <c r="D22" s="9">
        <f>D21+B22+C22</f>
      </c>
      <c r="E22" s="9">
        <f>MAX(0,$B$10-D22)</f>
      </c>
    </row>
    <row r="23" spans="1:5" x14ac:dyDescent="0.25">
      <c r="A23" s="8">
        <v>8</v>
      </c>
      <c r="B23" s="9">
        <f>IF(8&gt;$B$7,0,$B$12)</f>
      </c>
      <c r="C23" s="9">
        <f>D22*$B$11</f>
      </c>
      <c r="D23" s="9">
        <f>D22+B23+C23</f>
      </c>
      <c r="E23" s="9">
        <f>MAX(0,$B$10-D23)</f>
      </c>
    </row>
    <row r="24" spans="1:5" x14ac:dyDescent="0.25">
      <c r="A24" s="8">
        <v>9</v>
      </c>
      <c r="B24" s="9">
        <f>IF(9&gt;$B$7,0,$B$12)</f>
      </c>
      <c r="C24" s="9">
        <f>D23*$B$11</f>
      </c>
      <c r="D24" s="9">
        <f>D23+B24+C24</f>
      </c>
      <c r="E24" s="9">
        <f>MAX(0,$B$10-D24)</f>
      </c>
    </row>
    <row r="25" spans="1:5" x14ac:dyDescent="0.25">
      <c r="A25" s="8">
        <v>10</v>
      </c>
      <c r="B25" s="9">
        <f>IF(10&gt;$B$7,0,$B$12)</f>
      </c>
      <c r="C25" s="9">
        <f>D24*$B$11</f>
      </c>
      <c r="D25" s="9">
        <f>D24+B25+C25</f>
      </c>
      <c r="E25" s="9">
        <f>MAX(0,$B$10-D25)</f>
      </c>
    </row>
    <row r="26" spans="1:5" x14ac:dyDescent="0.25">
      <c r="A26" s="8">
        <v>11</v>
      </c>
      <c r="B26" s="9">
        <f>IF(11&gt;$B$7,0,$B$12)</f>
      </c>
      <c r="C26" s="9">
        <f>D25*$B$11</f>
      </c>
      <c r="D26" s="9">
        <f>D25+B26+C26</f>
      </c>
      <c r="E26" s="9">
        <f>MAX(0,$B$10-D26)</f>
      </c>
    </row>
    <row r="27" spans="1:5" x14ac:dyDescent="0.25">
      <c r="A27" s="8">
        <v>12</v>
      </c>
      <c r="B27" s="9">
        <f>IF(12&gt;$B$7,0,$B$12)</f>
      </c>
      <c r="C27" s="9">
        <f>D26*$B$11</f>
      </c>
      <c r="D27" s="9">
        <f>D26+B27+C27</f>
      </c>
      <c r="E27" s="9">
        <f>MAX(0,$B$10-D27)</f>
      </c>
    </row>
    <row r="28" spans="1:5" x14ac:dyDescent="0.25">
      <c r="A28" s="8">
        <v>13</v>
      </c>
      <c r="B28" s="9">
        <f>IF(13&gt;$B$7,0,$B$12)</f>
      </c>
      <c r="C28" s="9">
        <f>D27*$B$11</f>
      </c>
      <c r="D28" s="9">
        <f>D27+B28+C28</f>
      </c>
      <c r="E28" s="9">
        <f>MAX(0,$B$10-D28)</f>
      </c>
    </row>
    <row r="29" spans="1:5" x14ac:dyDescent="0.25">
      <c r="A29" s="8">
        <v>14</v>
      </c>
      <c r="B29" s="9">
        <f>IF(14&gt;$B$7,0,$B$12)</f>
      </c>
      <c r="C29" s="9">
        <f>D28*$B$11</f>
      </c>
      <c r="D29" s="9">
        <f>D28+B29+C29</f>
      </c>
      <c r="E29" s="9">
        <f>MAX(0,$B$10-D29)</f>
      </c>
    </row>
    <row r="30" spans="1:5" x14ac:dyDescent="0.25">
      <c r="A30" s="8">
        <v>15</v>
      </c>
      <c r="B30" s="9">
        <f>IF(15&gt;$B$7,0,$B$12)</f>
      </c>
      <c r="C30" s="9">
        <f>D29*$B$11</f>
      </c>
      <c r="D30" s="9">
        <f>D29+B30+C30</f>
      </c>
      <c r="E30" s="9">
        <f>MAX(0,$B$10-D30)</f>
      </c>
    </row>
    <row r="31" spans="1:5" x14ac:dyDescent="0.25">
      <c r="A31" s="8">
        <v>16</v>
      </c>
      <c r="B31" s="9">
        <f>IF(16&gt;$B$7,0,$B$12)</f>
      </c>
      <c r="C31" s="9">
        <f>D30*$B$11</f>
      </c>
      <c r="D31" s="9">
        <f>D30+B31+C31</f>
      </c>
      <c r="E31" s="9">
        <f>MAX(0,$B$10-D31)</f>
      </c>
    </row>
    <row r="32" spans="1:5" x14ac:dyDescent="0.25">
      <c r="A32" s="8">
        <v>17</v>
      </c>
      <c r="B32" s="9">
        <f>IF(17&gt;$B$7,0,$B$12)</f>
      </c>
      <c r="C32" s="9">
        <f>D31*$B$11</f>
      </c>
      <c r="D32" s="9">
        <f>D31+B32+C32</f>
      </c>
      <c r="E32" s="9">
        <f>MAX(0,$B$10-D32)</f>
      </c>
    </row>
    <row r="33" spans="1:5" x14ac:dyDescent="0.25">
      <c r="A33" s="8">
        <v>18</v>
      </c>
      <c r="B33" s="9">
        <f>IF(18&gt;$B$7,0,$B$12)</f>
      </c>
      <c r="C33" s="9">
        <f>D32*$B$11</f>
      </c>
      <c r="D33" s="9">
        <f>D32+B33+C33</f>
      </c>
      <c r="E33" s="9">
        <f>MAX(0,$B$10-D33)</f>
      </c>
    </row>
    <row r="34" spans="1:5" x14ac:dyDescent="0.25">
      <c r="A34" s="8">
        <v>19</v>
      </c>
      <c r="B34" s="9">
        <f>IF(19&gt;$B$7,0,$B$12)</f>
      </c>
      <c r="C34" s="9">
        <f>D33*$B$11</f>
      </c>
      <c r="D34" s="9">
        <f>D33+B34+C34</f>
      </c>
      <c r="E34" s="9">
        <f>MAX(0,$B$10-D34)</f>
      </c>
    </row>
    <row r="35" spans="1:5" x14ac:dyDescent="0.25">
      <c r="A35" s="8">
        <v>20</v>
      </c>
      <c r="B35" s="9">
        <f>IF(20&gt;$B$7,0,$B$12)</f>
      </c>
      <c r="C35" s="9">
        <f>D34*$B$11</f>
      </c>
      <c r="D35" s="9">
        <f>D34+B35+C35</f>
      </c>
      <c r="E35" s="9">
        <f>MAX(0,$B$10-D35)</f>
      </c>
    </row>
    <row r="36" spans="1:5" x14ac:dyDescent="0.25">
      <c r="A36" s="8">
        <v>21</v>
      </c>
      <c r="B36" s="9">
        <f>IF(21&gt;$B$7,0,$B$12)</f>
      </c>
      <c r="C36" s="9">
        <f>D35*$B$11</f>
      </c>
      <c r="D36" s="9">
        <f>D35+B36+C36</f>
      </c>
      <c r="E36" s="9">
        <f>MAX(0,$B$10-D36)</f>
      </c>
    </row>
    <row r="37" spans="1:5" x14ac:dyDescent="0.25">
      <c r="A37" s="8">
        <v>22</v>
      </c>
      <c r="B37" s="9">
        <f>IF(22&gt;$B$7,0,$B$12)</f>
      </c>
      <c r="C37" s="9">
        <f>D36*$B$11</f>
      </c>
      <c r="D37" s="9">
        <f>D36+B37+C37</f>
      </c>
      <c r="E37" s="9">
        <f>MAX(0,$B$10-D37)</f>
      </c>
    </row>
    <row r="38" spans="1:5" x14ac:dyDescent="0.25">
      <c r="A38" s="8">
        <v>23</v>
      </c>
      <c r="B38" s="9">
        <f>IF(23&gt;$B$7,0,$B$12)</f>
      </c>
      <c r="C38" s="9">
        <f>D37*$B$11</f>
      </c>
      <c r="D38" s="9">
        <f>D37+B38+C38</f>
      </c>
      <c r="E38" s="9">
        <f>MAX(0,$B$10-D38)</f>
      </c>
    </row>
    <row r="39" spans="1:5" x14ac:dyDescent="0.25">
      <c r="A39" s="8">
        <v>24</v>
      </c>
      <c r="B39" s="9">
        <f>IF(24&gt;$B$7,0,$B$12)</f>
      </c>
      <c r="C39" s="9">
        <f>D38*$B$11</f>
      </c>
      <c r="D39" s="9">
        <f>D38+B39+C39</f>
      </c>
      <c r="E39" s="9">
        <f>MAX(0,$B$10-D39)</f>
      </c>
    </row>
    <row r="40" spans="1:5" x14ac:dyDescent="0.25">
      <c r="A40" s="8">
        <v>25</v>
      </c>
      <c r="B40" s="9">
        <f>IF(25&gt;$B$7,0,$B$12)</f>
      </c>
      <c r="C40" s="9">
        <f>D39*$B$11</f>
      </c>
      <c r="D40" s="9">
        <f>D39+B40+C40</f>
      </c>
      <c r="E40" s="9">
        <f>MAX(0,$B$10-D40)</f>
      </c>
    </row>
    <row r="41" spans="1:5" x14ac:dyDescent="0.25">
      <c r="A41" s="8">
        <v>26</v>
      </c>
      <c r="B41" s="9">
        <f>IF(26&gt;$B$7,0,$B$12)</f>
      </c>
      <c r="C41" s="9">
        <f>D40*$B$11</f>
      </c>
      <c r="D41" s="9">
        <f>D40+B41+C41</f>
      </c>
      <c r="E41" s="9">
        <f>MAX(0,$B$10-D41)</f>
      </c>
    </row>
    <row r="42" spans="1:5" x14ac:dyDescent="0.25">
      <c r="A42" s="8">
        <v>27</v>
      </c>
      <c r="B42" s="9">
        <f>IF(27&gt;$B$7,0,$B$12)</f>
      </c>
      <c r="C42" s="9">
        <f>D41*$B$11</f>
      </c>
      <c r="D42" s="9">
        <f>D41+B42+C42</f>
      </c>
      <c r="E42" s="9">
        <f>MAX(0,$B$10-D42)</f>
      </c>
    </row>
    <row r="43" spans="1:5" x14ac:dyDescent="0.25">
      <c r="A43" s="8">
        <v>28</v>
      </c>
      <c r="B43" s="9">
        <f>IF(28&gt;$B$7,0,$B$12)</f>
      </c>
      <c r="C43" s="9">
        <f>D42*$B$11</f>
      </c>
      <c r="D43" s="9">
        <f>D42+B43+C43</f>
      </c>
      <c r="E43" s="9">
        <f>MAX(0,$B$10-D43)</f>
      </c>
    </row>
    <row r="44" spans="1:5" x14ac:dyDescent="0.25">
      <c r="A44" s="8">
        <v>29</v>
      </c>
      <c r="B44" s="9">
        <f>IF(29&gt;$B$7,0,$B$12)</f>
      </c>
      <c r="C44" s="9">
        <f>D43*$B$11</f>
      </c>
      <c r="D44" s="9">
        <f>D43+B44+C44</f>
      </c>
      <c r="E44" s="9">
        <f>MAX(0,$B$10-D44)</f>
      </c>
    </row>
    <row r="45" spans="1:5" x14ac:dyDescent="0.25">
      <c r="A45" s="8">
        <v>30</v>
      </c>
      <c r="B45" s="9">
        <f>IF(30&gt;$B$7,0,$B$12)</f>
      </c>
      <c r="C45" s="9">
        <f>D44*$B$11</f>
      </c>
      <c r="D45" s="9">
        <f>D44+B45+C45</f>
      </c>
      <c r="E45" s="9">
        <f>MAX(0,$B$10-D45)</f>
      </c>
    </row>
    <row r="46" spans="1:5" x14ac:dyDescent="0.25">
      <c r="A46" s="8">
        <v>31</v>
      </c>
      <c r="B46" s="9">
        <f>IF(31&gt;$B$7,0,$B$12)</f>
      </c>
      <c r="C46" s="9">
        <f>D45*$B$11</f>
      </c>
      <c r="D46" s="9">
        <f>D45+B46+C46</f>
      </c>
      <c r="E46" s="9">
        <f>MAX(0,$B$10-D46)</f>
      </c>
    </row>
    <row r="47" spans="1:5" x14ac:dyDescent="0.25">
      <c r="A47" s="8">
        <v>32</v>
      </c>
      <c r="B47" s="9">
        <f>IF(32&gt;$B$7,0,$B$12)</f>
      </c>
      <c r="C47" s="9">
        <f>D46*$B$11</f>
      </c>
      <c r="D47" s="9">
        <f>D46+B47+C47</f>
      </c>
      <c r="E47" s="9">
        <f>MAX(0,$B$10-D47)</f>
      </c>
    </row>
    <row r="48" spans="1:5" x14ac:dyDescent="0.25">
      <c r="A48" s="8">
        <v>33</v>
      </c>
      <c r="B48" s="9">
        <f>IF(33&gt;$B$7,0,$B$12)</f>
      </c>
      <c r="C48" s="9">
        <f>D47*$B$11</f>
      </c>
      <c r="D48" s="9">
        <f>D47+B48+C48</f>
      </c>
      <c r="E48" s="9">
        <f>MAX(0,$B$10-D48)</f>
      </c>
    </row>
    <row r="49" spans="1:5" x14ac:dyDescent="0.25">
      <c r="A49" s="8">
        <v>34</v>
      </c>
      <c r="B49" s="9">
        <f>IF(34&gt;$B$7,0,$B$12)</f>
      </c>
      <c r="C49" s="9">
        <f>D48*$B$11</f>
      </c>
      <c r="D49" s="9">
        <f>D48+B49+C49</f>
      </c>
      <c r="E49" s="9">
        <f>MAX(0,$B$10-D49)</f>
      </c>
    </row>
    <row r="50" spans="1:5" x14ac:dyDescent="0.25">
      <c r="A50" s="8">
        <v>35</v>
      </c>
      <c r="B50" s="9">
        <f>IF(35&gt;$B$7,0,$B$12)</f>
      </c>
      <c r="C50" s="9">
        <f>D49*$B$11</f>
      </c>
      <c r="D50" s="9">
        <f>D49+B50+C50</f>
      </c>
      <c r="E50" s="9">
        <f>MAX(0,$B$10-D50)</f>
      </c>
    </row>
    <row r="51" spans="1:5" x14ac:dyDescent="0.25">
      <c r="A51" s="8">
        <v>36</v>
      </c>
      <c r="B51" s="9">
        <f>IF(36&gt;$B$7,0,$B$12)</f>
      </c>
      <c r="C51" s="9">
        <f>D50*$B$11</f>
      </c>
      <c r="D51" s="9">
        <f>D50+B51+C51</f>
      </c>
      <c r="E51" s="9">
        <f>MAX(0,$B$10-D51)</f>
      </c>
    </row>
  </sheetData>
  <mergeCells count="2">
    <mergeCell ref="A1:E1"/>
    <mergeCell ref="A2:E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Взнос</vt:lpstr>
    </vt:vector>
  </TitlesOfParts>
  <Company>nakopilo.ru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Накопило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